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3380" windowHeight="5856"/>
  </bookViews>
  <sheets>
    <sheet name="Calculations" sheetId="1" r:id="rId1"/>
    <sheet name="Your Invoice" sheetId="4" r:id="rId2"/>
  </sheets>
  <definedNames>
    <definedName name="_xlnm.Print_Area" localSheetId="1">'Your Invoice'!$A$1:$H$44</definedName>
  </definedNames>
  <calcPr calcId="145621"/>
</workbook>
</file>

<file path=xl/calcChain.xml><?xml version="1.0" encoding="utf-8"?>
<calcChain xmlns="http://schemas.openxmlformats.org/spreadsheetml/2006/main">
  <c r="H7" i="4" l="1"/>
  <c r="D56" i="1" l="1"/>
  <c r="C47" i="1" l="1"/>
  <c r="D46" i="1" s="1"/>
  <c r="D40" i="1" l="1"/>
  <c r="D41" i="1"/>
  <c r="D42" i="1"/>
  <c r="D43" i="1"/>
  <c r="D44" i="1"/>
  <c r="D45" i="1"/>
  <c r="D49" i="1" s="1"/>
  <c r="D50" i="1" s="1"/>
  <c r="D52" i="1" s="1"/>
  <c r="D54" i="1" s="1"/>
  <c r="D57" i="1" s="1"/>
  <c r="D58" i="1" s="1"/>
  <c r="D60" i="1" s="1"/>
  <c r="C8" i="1"/>
  <c r="C9" i="1" l="1"/>
  <c r="C10" i="1" s="1"/>
  <c r="C11" i="1" s="1"/>
  <c r="C12" i="1" s="1"/>
  <c r="G17" i="4" l="1"/>
  <c r="H17" i="4" s="1"/>
  <c r="H16" i="4"/>
  <c r="H19" i="4"/>
  <c r="H21" i="4"/>
  <c r="H28" i="4"/>
  <c r="H29" i="4"/>
  <c r="H30" i="4"/>
  <c r="H31" i="4"/>
  <c r="H32" i="4"/>
  <c r="B13" i="1"/>
  <c r="B12" i="1"/>
  <c r="B11" i="1"/>
  <c r="B10" i="1"/>
  <c r="B9" i="1"/>
  <c r="B8" i="1"/>
  <c r="D19" i="1"/>
  <c r="D18" i="1"/>
  <c r="D17" i="1"/>
  <c r="D20" i="1" l="1"/>
  <c r="D23" i="1" s="1"/>
  <c r="G18" i="4" l="1"/>
  <c r="H18" i="4" s="1"/>
  <c r="H34" i="4" s="1"/>
  <c r="H37" i="4" s="1"/>
</calcChain>
</file>

<file path=xl/sharedStrings.xml><?xml version="1.0" encoding="utf-8"?>
<sst xmlns="http://schemas.openxmlformats.org/spreadsheetml/2006/main" count="93" uniqueCount="86">
  <si>
    <t xml:space="preserve">     Legal</t>
  </si>
  <si>
    <t xml:space="preserve">     Engineering</t>
  </si>
  <si>
    <t>Hours</t>
  </si>
  <si>
    <t>Rate</t>
  </si>
  <si>
    <t>Dollars</t>
  </si>
  <si>
    <t xml:space="preserve">          Total:</t>
  </si>
  <si>
    <t>Aroostook Energy Association</t>
  </si>
  <si>
    <t xml:space="preserve">  </t>
  </si>
  <si>
    <t xml:space="preserve">     Group Representation</t>
  </si>
  <si>
    <t>Annual Membership Fees:</t>
  </si>
  <si>
    <t>THANK YOU FOR YOUR PARTICIPATION!</t>
  </si>
  <si>
    <t>AMOUNT</t>
  </si>
  <si>
    <t>PAY THIS</t>
  </si>
  <si>
    <t>MAKE ALL CHECKS PAYABLE TO:</t>
  </si>
  <si>
    <t xml:space="preserve"> </t>
  </si>
  <si>
    <t>RATE</t>
  </si>
  <si>
    <t>DESCRIPTION</t>
  </si>
  <si>
    <t>QTY</t>
  </si>
  <si>
    <t xml:space="preserve">TERMS </t>
  </si>
  <si>
    <t xml:space="preserve">INVOICE DATE  </t>
  </si>
  <si>
    <t>INVOICE</t>
  </si>
  <si>
    <t>TOTAL</t>
  </si>
  <si>
    <t>SUBTOTAL</t>
  </si>
  <si>
    <t>Name:</t>
  </si>
  <si>
    <t>City, State, Zip:</t>
  </si>
  <si>
    <t>ABC Company</t>
  </si>
  <si>
    <t>Anytown</t>
  </si>
  <si>
    <t>ME</t>
  </si>
  <si>
    <t>12345</t>
  </si>
  <si>
    <t>123 Main Street</t>
  </si>
  <si>
    <t>Your Total Costs</t>
  </si>
  <si>
    <t xml:space="preserve">INVOICE NUMBER  </t>
  </si>
  <si>
    <t>AEA-001</t>
  </si>
  <si>
    <t>Address or PO Box:</t>
  </si>
  <si>
    <t>14 Days</t>
  </si>
  <si>
    <t>Aroostook Energy Association Participating Member:</t>
  </si>
  <si>
    <t>Our Administrative Cost per participating KW Demand</t>
  </si>
  <si>
    <t>Your Total Cost per KW</t>
  </si>
  <si>
    <t>ES 100 kw</t>
  </si>
  <si>
    <t>ES 200 kw</t>
  </si>
  <si>
    <t>EP</t>
  </si>
  <si>
    <t>EST</t>
  </si>
  <si>
    <t>EPT</t>
  </si>
  <si>
    <t>ST</t>
  </si>
  <si>
    <t>HT</t>
  </si>
  <si>
    <t>Average:</t>
  </si>
  <si>
    <t>Your Participation Cost:</t>
  </si>
  <si>
    <t>AEA Membership Class:  Tier 1</t>
  </si>
  <si>
    <t xml:space="preserve">                                             Tier 2</t>
  </si>
  <si>
    <t xml:space="preserve">                                             Tier 3</t>
  </si>
  <si>
    <t xml:space="preserve">                                             Tier 4</t>
  </si>
  <si>
    <t xml:space="preserve">                                             Tier 5</t>
  </si>
  <si>
    <t xml:space="preserve">                                             Tier 6</t>
  </si>
  <si>
    <t xml:space="preserve">                                             Tier 7</t>
  </si>
  <si>
    <t>Emera</t>
  </si>
  <si>
    <t>Rate Class</t>
  </si>
  <si>
    <t>Your Emera Rate Class</t>
  </si>
  <si>
    <t>Rate Factor</t>
  </si>
  <si>
    <t>Monthly Average</t>
  </si>
  <si>
    <r>
      <rPr>
        <b/>
        <sz val="11"/>
        <color theme="1"/>
        <rFont val="Calibri"/>
        <family val="2"/>
        <scheme val="minor"/>
      </rPr>
      <t>Lower</t>
    </r>
    <r>
      <rPr>
        <sz val="11"/>
        <color theme="1"/>
        <rFont val="Calibri"/>
        <family val="2"/>
        <scheme val="minor"/>
      </rPr>
      <t xml:space="preserve"> KW Demand</t>
    </r>
  </si>
  <si>
    <r>
      <rPr>
        <b/>
        <sz val="11"/>
        <color theme="1"/>
        <rFont val="Calibri"/>
        <family val="2"/>
        <scheme val="minor"/>
      </rPr>
      <t>Upper</t>
    </r>
    <r>
      <rPr>
        <sz val="11"/>
        <color theme="1"/>
        <rFont val="Calibri"/>
        <family val="2"/>
        <scheme val="minor"/>
      </rPr>
      <t xml:space="preserve"> KW Demand</t>
    </r>
  </si>
  <si>
    <t>Your Rate Factor (from table above)</t>
  </si>
  <si>
    <t>A/A1</t>
  </si>
  <si>
    <t>AH/AHN - Summer</t>
  </si>
  <si>
    <t>AH/AHN - Winter</t>
  </si>
  <si>
    <t>C</t>
  </si>
  <si>
    <t>F</t>
  </si>
  <si>
    <t>SNO</t>
  </si>
  <si>
    <t>D2</t>
  </si>
  <si>
    <t>(Complete only green highlighted cells)</t>
  </si>
  <si>
    <t>Annual Projected AEA Administrative Costs:</t>
  </si>
  <si>
    <t xml:space="preserve">Aroostook Energy Association </t>
  </si>
  <si>
    <t>PO Box 1701</t>
  </si>
  <si>
    <t>Presque Isle, ME  04769</t>
  </si>
  <si>
    <t>2018 Annual Participation Cost Calculation</t>
  </si>
  <si>
    <t>Our Expected Aggregated 2018 Participation in KW Demand</t>
  </si>
  <si>
    <r>
      <t xml:space="preserve">Your Location's Expected 2018 </t>
    </r>
    <r>
      <rPr>
        <b/>
        <sz val="11"/>
        <color theme="1"/>
        <rFont val="Calibri"/>
        <family val="2"/>
        <scheme val="minor"/>
      </rPr>
      <t>KW Demand Monthly Average</t>
    </r>
  </si>
  <si>
    <t>Peak T&amp;D Rates</t>
  </si>
  <si>
    <r>
      <t xml:space="preserve">Your Location's </t>
    </r>
    <r>
      <rPr>
        <b/>
        <u/>
        <sz val="11"/>
        <color theme="1"/>
        <rFont val="Calibri"/>
        <family val="2"/>
        <scheme val="minor"/>
      </rPr>
      <t>Adjusted</t>
    </r>
    <r>
      <rPr>
        <sz val="11"/>
        <color theme="1"/>
        <rFont val="Calibri"/>
        <family val="2"/>
        <scheme val="minor"/>
      </rPr>
      <t xml:space="preserve"> Expected 2018 KW Demand Monthly Average</t>
    </r>
  </si>
  <si>
    <t xml:space="preserve">    Multiply by 12 to equal your expected 2018 KW demand</t>
  </si>
  <si>
    <t xml:space="preserve">        2018 KW Demand Cap</t>
  </si>
  <si>
    <t xml:space="preserve">            The lesser of your expected 2018 KW demand or the cap above</t>
  </si>
  <si>
    <t>Your 2018 Annual Membership Fee</t>
  </si>
  <si>
    <t xml:space="preserve">Your 2018 Annual Share of T&amp;D Administrative Costs </t>
  </si>
  <si>
    <t>2018 Membership Fee</t>
  </si>
  <si>
    <t>2018 Share of AEA 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</si>
</sst>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_(&quot;$&quot;* #,##0.000_);_(&quot;$&quot;* \(#,##0.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i/>
      <sz val="12"/>
      <color indexed="8"/>
      <name val="Arial"/>
      <family val="2"/>
    </font>
    <font>
      <sz val="26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b/>
      <sz val="18"/>
      <color indexed="12"/>
      <name val="Arial"/>
      <family val="2"/>
    </font>
    <font>
      <sz val="26"/>
      <name val="Times New Roman"/>
      <family val="1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1" applyFont="1"/>
    <xf numFmtId="164" fontId="0" fillId="0" borderId="0" xfId="1" applyNumberFormat="1" applyFont="1"/>
    <xf numFmtId="44" fontId="0" fillId="0" borderId="0" xfId="2" applyFont="1"/>
    <xf numFmtId="0" fontId="0" fillId="0" borderId="2" xfId="0" applyBorder="1" applyAlignment="1">
      <alignment horizontal="center"/>
    </xf>
    <xf numFmtId="44" fontId="0" fillId="0" borderId="0" xfId="2" applyFont="1" applyBorder="1"/>
    <xf numFmtId="44" fontId="0" fillId="0" borderId="2" xfId="2" applyFont="1" applyBorder="1"/>
    <xf numFmtId="0" fontId="0" fillId="0" borderId="2" xfId="0" applyBorder="1"/>
    <xf numFmtId="43" fontId="2" fillId="0" borderId="0" xfId="0" applyNumberFormat="1" applyFont="1" applyBorder="1"/>
    <xf numFmtId="44" fontId="2" fillId="0" borderId="1" xfId="2" applyFont="1" applyBorder="1"/>
    <xf numFmtId="0" fontId="3" fillId="0" borderId="0" xfId="0" applyFont="1"/>
    <xf numFmtId="0" fontId="4" fillId="0" borderId="0" xfId="3"/>
    <xf numFmtId="165" fontId="4" fillId="0" borderId="0" xfId="3" applyNumberFormat="1" applyProtection="1"/>
    <xf numFmtId="0" fontId="5" fillId="2" borderId="0" xfId="3" applyFont="1" applyFill="1" applyAlignment="1" applyProtection="1">
      <alignment horizontal="centerContinuous"/>
    </xf>
    <xf numFmtId="165" fontId="6" fillId="2" borderId="0" xfId="3" applyNumberFormat="1" applyFont="1" applyFill="1" applyAlignment="1" applyProtection="1">
      <alignment horizontal="centerContinuous"/>
    </xf>
    <xf numFmtId="0" fontId="4" fillId="2" borderId="0" xfId="3" applyFont="1" applyFill="1" applyProtection="1"/>
    <xf numFmtId="0" fontId="7" fillId="2" borderId="0" xfId="3" applyFont="1" applyFill="1" applyProtection="1">
      <protection locked="0"/>
    </xf>
    <xf numFmtId="165" fontId="4" fillId="2" borderId="0" xfId="3" applyNumberFormat="1" applyFont="1" applyFill="1" applyProtection="1"/>
    <xf numFmtId="0" fontId="5" fillId="2" borderId="0" xfId="3" applyFont="1" applyFill="1" applyProtection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8" fillId="2" borderId="0" xfId="3" applyFont="1" applyFill="1" applyProtection="1"/>
    <xf numFmtId="0" fontId="4" fillId="2" borderId="7" xfId="3" applyFont="1" applyFill="1" applyBorder="1" applyProtection="1"/>
    <xf numFmtId="0" fontId="4" fillId="2" borderId="8" xfId="3" applyFont="1" applyFill="1" applyBorder="1" applyAlignment="1" applyProtection="1">
      <alignment horizontal="centerContinuous"/>
    </xf>
    <xf numFmtId="0" fontId="4" fillId="2" borderId="8" xfId="3" applyFont="1" applyFill="1" applyBorder="1" applyProtection="1"/>
    <xf numFmtId="165" fontId="4" fillId="2" borderId="7" xfId="3" applyNumberFormat="1" applyFont="1" applyFill="1" applyBorder="1" applyProtection="1"/>
    <xf numFmtId="39" fontId="4" fillId="2" borderId="6" xfId="3" applyNumberFormat="1" applyFont="1" applyFill="1" applyBorder="1" applyProtection="1">
      <protection locked="0"/>
    </xf>
    <xf numFmtId="0" fontId="4" fillId="2" borderId="9" xfId="3" applyFont="1" applyFill="1" applyBorder="1" applyProtection="1"/>
    <xf numFmtId="165" fontId="4" fillId="2" borderId="9" xfId="3" applyNumberFormat="1" applyFont="1" applyFill="1" applyBorder="1" applyProtection="1"/>
    <xf numFmtId="39" fontId="4" fillId="2" borderId="10" xfId="3" applyNumberFormat="1" applyFont="1" applyFill="1" applyBorder="1" applyProtection="1"/>
    <xf numFmtId="0" fontId="4" fillId="2" borderId="4" xfId="3" applyFont="1" applyFill="1" applyBorder="1" applyProtection="1"/>
    <xf numFmtId="0" fontId="4" fillId="2" borderId="11" xfId="3" applyFont="1" applyFill="1" applyBorder="1" applyProtection="1"/>
    <xf numFmtId="7" fontId="4" fillId="2" borderId="12" xfId="3" applyNumberFormat="1" applyFont="1" applyFill="1" applyBorder="1" applyProtection="1"/>
    <xf numFmtId="0" fontId="7" fillId="2" borderId="10" xfId="3" applyFont="1" applyFill="1" applyBorder="1" applyProtection="1">
      <protection locked="0"/>
    </xf>
    <xf numFmtId="0" fontId="7" fillId="2" borderId="13" xfId="3" applyFont="1" applyFill="1" applyBorder="1" applyProtection="1">
      <protection locked="0"/>
    </xf>
    <xf numFmtId="0" fontId="7" fillId="2" borderId="11" xfId="3" applyFont="1" applyFill="1" applyBorder="1" applyProtection="1">
      <protection locked="0"/>
    </xf>
    <xf numFmtId="0" fontId="7" fillId="2" borderId="14" xfId="3" applyFont="1" applyFill="1" applyBorder="1" applyProtection="1">
      <protection locked="0"/>
    </xf>
    <xf numFmtId="165" fontId="7" fillId="2" borderId="6" xfId="3" applyNumberFormat="1" applyFont="1" applyFill="1" applyBorder="1" applyAlignment="1" applyProtection="1">
      <alignment horizontal="center"/>
      <protection locked="0"/>
    </xf>
    <xf numFmtId="0" fontId="7" fillId="2" borderId="15" xfId="3" applyFont="1" applyFill="1" applyBorder="1" applyProtection="1">
      <protection locked="0"/>
    </xf>
    <xf numFmtId="0" fontId="7" fillId="2" borderId="9" xfId="3" applyFont="1" applyFill="1" applyBorder="1" applyProtection="1">
      <protection locked="0"/>
    </xf>
    <xf numFmtId="165" fontId="7" fillId="2" borderId="4" xfId="3" applyNumberFormat="1" applyFont="1" applyFill="1" applyBorder="1" applyAlignment="1" applyProtection="1">
      <alignment horizontal="center"/>
      <protection locked="0"/>
    </xf>
    <xf numFmtId="0" fontId="9" fillId="2" borderId="6" xfId="3" applyFont="1" applyFill="1" applyBorder="1" applyAlignment="1" applyProtection="1">
      <alignment horizontal="center" vertical="center"/>
    </xf>
    <xf numFmtId="0" fontId="5" fillId="2" borderId="10" xfId="3" applyFont="1" applyFill="1" applyBorder="1" applyAlignment="1" applyProtection="1">
      <alignment horizontal="centerContinuous"/>
    </xf>
    <xf numFmtId="0" fontId="5" fillId="2" borderId="13" xfId="3" applyFont="1" applyFill="1" applyBorder="1" applyAlignment="1" applyProtection="1">
      <alignment horizontal="centerContinuous"/>
    </xf>
    <xf numFmtId="0" fontId="9" fillId="2" borderId="14" xfId="3" applyFont="1" applyFill="1" applyBorder="1" applyAlignment="1" applyProtection="1">
      <alignment horizontal="centerContinuous" vertical="center"/>
    </xf>
    <xf numFmtId="0" fontId="4" fillId="2" borderId="0" xfId="3" applyFont="1" applyFill="1" applyAlignment="1" applyProtection="1">
      <alignment horizontal="right"/>
    </xf>
    <xf numFmtId="0" fontId="4" fillId="3" borderId="0" xfId="3" applyFill="1" applyProtection="1"/>
    <xf numFmtId="0" fontId="4" fillId="2" borderId="0" xfId="3" applyFont="1" applyFill="1" applyBorder="1" applyProtection="1"/>
    <xf numFmtId="0" fontId="7" fillId="2" borderId="0" xfId="3" applyFont="1" applyFill="1" applyBorder="1" applyProtection="1">
      <protection locked="0"/>
    </xf>
    <xf numFmtId="0" fontId="12" fillId="2" borderId="0" xfId="3" applyFont="1" applyFill="1" applyProtection="1"/>
    <xf numFmtId="0" fontId="13" fillId="2" borderId="0" xfId="3" applyFont="1" applyFill="1" applyAlignment="1" applyProtection="1">
      <alignment vertical="center"/>
    </xf>
    <xf numFmtId="0" fontId="10" fillId="2" borderId="0" xfId="3" applyFont="1" applyFill="1" applyProtection="1"/>
    <xf numFmtId="0" fontId="15" fillId="2" borderId="0" xfId="3" applyFont="1" applyFill="1" applyProtection="1"/>
    <xf numFmtId="0" fontId="16" fillId="2" borderId="0" xfId="3" applyFont="1" applyFill="1" applyProtection="1"/>
    <xf numFmtId="0" fontId="17" fillId="2" borderId="0" xfId="3" applyFont="1" applyFill="1" applyAlignment="1" applyProtection="1">
      <alignment vertical="center"/>
      <protection locked="0"/>
    </xf>
    <xf numFmtId="0" fontId="14" fillId="2" borderId="0" xfId="3" applyFont="1" applyFill="1" applyBorder="1" applyProtection="1"/>
    <xf numFmtId="0" fontId="4" fillId="0" borderId="0" xfId="3" applyBorder="1"/>
    <xf numFmtId="0" fontId="10" fillId="0" borderId="0" xfId="3" applyFont="1" applyBorder="1"/>
    <xf numFmtId="0" fontId="8" fillId="2" borderId="0" xfId="3" applyFont="1" applyFill="1" applyBorder="1" applyProtection="1"/>
    <xf numFmtId="0" fontId="4" fillId="2" borderId="0" xfId="3" applyFont="1" applyFill="1" applyBorder="1" applyAlignment="1" applyProtection="1">
      <alignment horizontal="right"/>
    </xf>
    <xf numFmtId="7" fontId="8" fillId="2" borderId="5" xfId="3" applyNumberFormat="1" applyFont="1" applyFill="1" applyBorder="1" applyAlignment="1" applyProtection="1">
      <alignment horizontal="right"/>
    </xf>
    <xf numFmtId="0" fontId="18" fillId="2" borderId="0" xfId="3" applyFont="1" applyFill="1" applyAlignment="1" applyProtection="1">
      <alignment horizontal="right" vertical="center"/>
    </xf>
    <xf numFmtId="0" fontId="2" fillId="0" borderId="0" xfId="0" applyFont="1"/>
    <xf numFmtId="0" fontId="8" fillId="2" borderId="0" xfId="3" applyFont="1" applyFill="1" applyAlignment="1" applyProtection="1">
      <alignment vertical="center"/>
      <protection locked="0"/>
    </xf>
    <xf numFmtId="0" fontId="4" fillId="2" borderId="0" xfId="3" applyFont="1" applyFill="1" applyProtection="1">
      <protection locked="0"/>
    </xf>
    <xf numFmtId="0" fontId="4" fillId="2" borderId="9" xfId="3" applyFont="1" applyFill="1" applyBorder="1" applyProtection="1">
      <protection locked="0"/>
    </xf>
    <xf numFmtId="0" fontId="4" fillId="0" borderId="0" xfId="3" applyFont="1" applyBorder="1"/>
    <xf numFmtId="0" fontId="4" fillId="2" borderId="0" xfId="3" applyFont="1" applyFill="1" applyBorder="1" applyProtection="1">
      <protection locked="0"/>
    </xf>
    <xf numFmtId="0" fontId="8" fillId="2" borderId="6" xfId="3" applyFont="1" applyFill="1" applyBorder="1" applyAlignment="1" applyProtection="1">
      <alignment horizontal="center" vertical="center"/>
    </xf>
    <xf numFmtId="39" fontId="4" fillId="2" borderId="15" xfId="3" applyNumberFormat="1" applyFont="1" applyFill="1" applyBorder="1" applyProtection="1">
      <protection locked="0"/>
    </xf>
    <xf numFmtId="7" fontId="4" fillId="2" borderId="15" xfId="3" applyNumberFormat="1" applyFont="1" applyFill="1" applyBorder="1" applyProtection="1"/>
    <xf numFmtId="39" fontId="4" fillId="2" borderId="10" xfId="3" applyNumberFormat="1" applyFont="1" applyFill="1" applyBorder="1" applyProtection="1">
      <protection locked="0"/>
    </xf>
    <xf numFmtId="0" fontId="4" fillId="2" borderId="0" xfId="3" applyFont="1" applyFill="1" applyAlignment="1" applyProtection="1">
      <alignment horizontal="centerContinuous"/>
    </xf>
    <xf numFmtId="0" fontId="4" fillId="0" borderId="0" xfId="3" applyFont="1"/>
    <xf numFmtId="37" fontId="4" fillId="2" borderId="4" xfId="3" applyNumberFormat="1" applyFont="1" applyFill="1" applyBorder="1" applyAlignment="1" applyProtection="1">
      <alignment horizontal="center"/>
      <protection locked="0"/>
    </xf>
    <xf numFmtId="165" fontId="4" fillId="2" borderId="4" xfId="3" applyNumberFormat="1" applyFont="1" applyFill="1" applyBorder="1" applyAlignment="1" applyProtection="1">
      <alignment horizontal="center"/>
      <protection locked="0"/>
    </xf>
    <xf numFmtId="0" fontId="8" fillId="2" borderId="9" xfId="3" quotePrefix="1" applyFont="1" applyFill="1" applyBorder="1" applyProtection="1">
      <protection locked="0"/>
    </xf>
    <xf numFmtId="0" fontId="11" fillId="2" borderId="0" xfId="3" applyFont="1" applyFill="1" applyProtection="1">
      <protection locked="0"/>
    </xf>
    <xf numFmtId="164" fontId="2" fillId="0" borderId="0" xfId="1" applyNumberFormat="1" applyFont="1" applyFill="1" applyBorder="1"/>
    <xf numFmtId="0" fontId="4" fillId="2" borderId="0" xfId="3" applyFont="1" applyFill="1" applyAlignment="1" applyProtection="1">
      <alignment vertical="center"/>
      <protection locked="0"/>
    </xf>
    <xf numFmtId="166" fontId="2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NumberFormat="1" applyFont="1"/>
    <xf numFmtId="43" fontId="0" fillId="0" borderId="2" xfId="1" applyNumberFormat="1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43" fontId="0" fillId="0" borderId="0" xfId="1" quotePrefix="1" applyFont="1"/>
    <xf numFmtId="43" fontId="2" fillId="0" borderId="0" xfId="1" applyNumberFormat="1" applyFont="1"/>
    <xf numFmtId="164" fontId="2" fillId="4" borderId="17" xfId="1" applyNumberFormat="1" applyFont="1" applyFill="1" applyBorder="1"/>
    <xf numFmtId="43" fontId="0" fillId="0" borderId="0" xfId="1" applyFont="1" applyBorder="1"/>
    <xf numFmtId="0" fontId="0" fillId="0" borderId="0" xfId="0" quotePrefix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9" fontId="1" fillId="0" borderId="0" xfId="4" applyFont="1" applyFill="1" applyBorder="1"/>
    <xf numFmtId="9" fontId="1" fillId="0" borderId="2" xfId="4" applyFont="1" applyFill="1" applyBorder="1"/>
    <xf numFmtId="164" fontId="1" fillId="0" borderId="0" xfId="1" applyNumberFormat="1" applyFont="1" applyFill="1" applyBorder="1"/>
    <xf numFmtId="9" fontId="1" fillId="0" borderId="0" xfId="4" quotePrefix="1" applyFont="1"/>
    <xf numFmtId="164" fontId="0" fillId="0" borderId="2" xfId="1" applyNumberFormat="1" applyFont="1" applyFill="1" applyBorder="1" applyAlignment="1">
      <alignment horizontal="center"/>
    </xf>
    <xf numFmtId="43" fontId="1" fillId="0" borderId="0" xfId="1" applyFont="1"/>
    <xf numFmtId="43" fontId="1" fillId="0" borderId="2" xfId="1" applyFont="1" applyBorder="1"/>
    <xf numFmtId="0" fontId="0" fillId="0" borderId="0" xfId="0" applyBorder="1" applyAlignment="1">
      <alignment horizontal="center"/>
    </xf>
    <xf numFmtId="0" fontId="8" fillId="5" borderId="16" xfId="3" applyFont="1" applyFill="1" applyBorder="1" applyAlignment="1" applyProtection="1">
      <protection locked="0"/>
    </xf>
    <xf numFmtId="0" fontId="8" fillId="5" borderId="18" xfId="3" quotePrefix="1" applyFont="1" applyFill="1" applyBorder="1" applyAlignment="1" applyProtection="1">
      <protection locked="0"/>
    </xf>
    <xf numFmtId="164" fontId="21" fillId="4" borderId="17" xfId="1" applyNumberFormat="1" applyFont="1" applyFill="1" applyBorder="1"/>
    <xf numFmtId="43" fontId="0" fillId="6" borderId="0" xfId="1" applyNumberFormat="1" applyFont="1" applyFill="1"/>
    <xf numFmtId="14" fontId="4" fillId="2" borderId="9" xfId="3" quotePrefix="1" applyNumberFormat="1" applyFont="1" applyFill="1" applyBorder="1" applyAlignment="1" applyProtection="1">
      <alignment horizontal="left"/>
      <protection locked="0"/>
    </xf>
    <xf numFmtId="0" fontId="19" fillId="4" borderId="0" xfId="0" quotePrefix="1" applyFont="1" applyFill="1"/>
    <xf numFmtId="0" fontId="8" fillId="5" borderId="19" xfId="3" applyFont="1" applyFill="1" applyBorder="1" applyAlignment="1" applyProtection="1">
      <protection locked="0"/>
    </xf>
    <xf numFmtId="0" fontId="8" fillId="5" borderId="20" xfId="3" applyFont="1" applyFill="1" applyBorder="1" applyAlignment="1" applyProtection="1">
      <protection locked="0"/>
    </xf>
    <xf numFmtId="0" fontId="8" fillId="5" borderId="21" xfId="3" applyFont="1" applyFill="1" applyBorder="1" applyAlignment="1" applyProtection="1">
      <protection locked="0"/>
    </xf>
    <xf numFmtId="0" fontId="7" fillId="0" borderId="0" xfId="3" applyFont="1" applyFill="1" applyBorder="1" applyAlignment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144781</xdr:colOff>
      <xdr:row>0</xdr:row>
      <xdr:rowOff>45721</xdr:rowOff>
    </xdr:from>
    <xdr:to>
      <xdr:col>3</xdr:col>
      <xdr:colOff>807721</xdr:colOff>
      <xdr:row>3</xdr:row>
      <xdr:rowOff>165909</xdr:rowOff>
    </xdr:to>
    <xdr:pic>
      <xdr:nvPicPr>
        <xdr:cNvPr id="5" name="Picture 4" descr="C:\Users\Arkon\AppData\Local\Microsoft\Windows\Temporary Internet Files\Content.IE5\O3E0EZPN\j0437369[1]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681" y="45721"/>
          <a:ext cx="662940" cy="668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113867</xdr:rowOff>
    </xdr:from>
    <xdr:to>
      <xdr:col>1</xdr:col>
      <xdr:colOff>1086069</xdr:colOff>
      <xdr:row>1</xdr:row>
      <xdr:rowOff>149789</xdr:rowOff>
    </xdr:to>
    <xdr:pic>
      <xdr:nvPicPr>
        <xdr:cNvPr id="8" name="Picture 7" descr="C:\Users\Arkon\AppData\Local\Microsoft\Windows\Temporary Internet Files\Content.IE5\O3E0EZPN\j0437369[1]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759" y="113867"/>
          <a:ext cx="1086069" cy="1095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abSelected="1" workbookViewId="0"/>
  </sheetViews>
  <sheetFormatPr defaultRowHeight="14.4" x14ac:dyDescent="0.3"/>
  <cols>
    <col min="1" max="1" width="43.6640625" customWidth="1"/>
    <col min="2" max="3" width="16.77734375" customWidth="1"/>
    <col min="4" max="4" width="13.88671875" customWidth="1"/>
  </cols>
  <sheetData>
    <row r="1" spans="1:4" x14ac:dyDescent="0.3">
      <c r="A1" s="62" t="s">
        <v>6</v>
      </c>
    </row>
    <row r="2" spans="1:4" x14ac:dyDescent="0.3">
      <c r="A2" t="s">
        <v>74</v>
      </c>
    </row>
    <row r="3" spans="1:4" x14ac:dyDescent="0.3">
      <c r="A3" s="106" t="s">
        <v>69</v>
      </c>
    </row>
    <row r="5" spans="1:4" x14ac:dyDescent="0.3">
      <c r="A5" s="62" t="s">
        <v>9</v>
      </c>
      <c r="B5" s="100" t="s">
        <v>59</v>
      </c>
      <c r="C5" s="100" t="s">
        <v>60</v>
      </c>
      <c r="D5" s="86"/>
    </row>
    <row r="6" spans="1:4" x14ac:dyDescent="0.3">
      <c r="B6" s="4" t="s">
        <v>58</v>
      </c>
      <c r="C6" s="4" t="s">
        <v>58</v>
      </c>
      <c r="D6" s="4" t="s">
        <v>4</v>
      </c>
    </row>
    <row r="7" spans="1:4" x14ac:dyDescent="0.3">
      <c r="A7" s="82" t="s">
        <v>47</v>
      </c>
      <c r="B7" s="2">
        <v>0</v>
      </c>
      <c r="C7" s="2">
        <v>500</v>
      </c>
      <c r="D7" s="3">
        <v>300</v>
      </c>
    </row>
    <row r="8" spans="1:4" x14ac:dyDescent="0.3">
      <c r="A8" s="82" t="s">
        <v>48</v>
      </c>
      <c r="B8" s="2">
        <f>C7+1</f>
        <v>501</v>
      </c>
      <c r="C8" s="2">
        <f>C7+500</f>
        <v>1000</v>
      </c>
      <c r="D8" s="3">
        <v>400</v>
      </c>
    </row>
    <row r="9" spans="1:4" x14ac:dyDescent="0.3">
      <c r="A9" s="82" t="s">
        <v>49</v>
      </c>
      <c r="B9" s="2">
        <f t="shared" ref="B9:B13" si="0">C8+1</f>
        <v>1001</v>
      </c>
      <c r="C9" s="2">
        <f t="shared" ref="C9:C12" si="1">C8+500</f>
        <v>1500</v>
      </c>
      <c r="D9" s="3">
        <v>500</v>
      </c>
    </row>
    <row r="10" spans="1:4" x14ac:dyDescent="0.3">
      <c r="A10" s="82" t="s">
        <v>50</v>
      </c>
      <c r="B10" s="2">
        <f t="shared" si="0"/>
        <v>1501</v>
      </c>
      <c r="C10" s="2">
        <f t="shared" si="1"/>
        <v>2000</v>
      </c>
      <c r="D10" s="3">
        <v>600</v>
      </c>
    </row>
    <row r="11" spans="1:4" x14ac:dyDescent="0.3">
      <c r="A11" s="82" t="s">
        <v>51</v>
      </c>
      <c r="B11" s="2">
        <f t="shared" si="0"/>
        <v>2001</v>
      </c>
      <c r="C11" s="2">
        <f t="shared" si="1"/>
        <v>2500</v>
      </c>
      <c r="D11" s="3">
        <v>700</v>
      </c>
    </row>
    <row r="12" spans="1:4" x14ac:dyDescent="0.3">
      <c r="A12" s="82" t="s">
        <v>52</v>
      </c>
      <c r="B12" s="2">
        <f t="shared" si="0"/>
        <v>2501</v>
      </c>
      <c r="C12" s="2">
        <f t="shared" si="1"/>
        <v>3000</v>
      </c>
      <c r="D12" s="3">
        <v>800</v>
      </c>
    </row>
    <row r="13" spans="1:4" x14ac:dyDescent="0.3">
      <c r="A13" s="82" t="s">
        <v>53</v>
      </c>
      <c r="B13" s="2">
        <f t="shared" si="0"/>
        <v>3001</v>
      </c>
      <c r="C13" s="2">
        <v>25000</v>
      </c>
      <c r="D13" s="3">
        <v>900</v>
      </c>
    </row>
    <row r="15" spans="1:4" x14ac:dyDescent="0.3">
      <c r="A15" s="62" t="s">
        <v>70</v>
      </c>
    </row>
    <row r="16" spans="1:4" x14ac:dyDescent="0.3">
      <c r="B16" s="4" t="s">
        <v>2</v>
      </c>
      <c r="C16" s="4" t="s">
        <v>3</v>
      </c>
      <c r="D16" s="4" t="s">
        <v>4</v>
      </c>
    </row>
    <row r="17" spans="1:4" x14ac:dyDescent="0.3">
      <c r="A17" t="s">
        <v>8</v>
      </c>
      <c r="B17" s="98">
        <v>500</v>
      </c>
      <c r="C17" s="98">
        <v>160</v>
      </c>
      <c r="D17" s="3">
        <f>B17*C17</f>
        <v>80000</v>
      </c>
    </row>
    <row r="18" spans="1:4" x14ac:dyDescent="0.3">
      <c r="A18" t="s">
        <v>0</v>
      </c>
      <c r="B18" s="98">
        <v>40</v>
      </c>
      <c r="C18" s="98">
        <v>300</v>
      </c>
      <c r="D18" s="3">
        <f t="shared" ref="D18:D19" si="2">B18*C18</f>
        <v>12000</v>
      </c>
    </row>
    <row r="19" spans="1:4" x14ac:dyDescent="0.3">
      <c r="A19" t="s">
        <v>1</v>
      </c>
      <c r="B19" s="99">
        <v>120</v>
      </c>
      <c r="C19" s="99">
        <v>200</v>
      </c>
      <c r="D19" s="6">
        <f t="shared" si="2"/>
        <v>24000</v>
      </c>
    </row>
    <row r="20" spans="1:4" x14ac:dyDescent="0.3">
      <c r="A20" t="s">
        <v>5</v>
      </c>
      <c r="B20" s="1"/>
      <c r="C20" s="1"/>
      <c r="D20" s="5">
        <f>SUM(D17:D19)</f>
        <v>116000</v>
      </c>
    </row>
    <row r="21" spans="1:4" x14ac:dyDescent="0.3">
      <c r="A21" s="86"/>
      <c r="B21" s="86"/>
      <c r="C21" s="86"/>
      <c r="D21" s="90"/>
    </row>
    <row r="22" spans="1:4" x14ac:dyDescent="0.3">
      <c r="A22" t="s">
        <v>75</v>
      </c>
      <c r="D22" s="2">
        <v>456000</v>
      </c>
    </row>
    <row r="23" spans="1:4" x14ac:dyDescent="0.3">
      <c r="A23" t="s">
        <v>36</v>
      </c>
      <c r="D23" s="80">
        <f>ROUND(D20/D22,3)</f>
        <v>0.254</v>
      </c>
    </row>
    <row r="25" spans="1:4" x14ac:dyDescent="0.3">
      <c r="A25" s="62" t="s">
        <v>46</v>
      </c>
    </row>
    <row r="26" spans="1:4" ht="15" thickBot="1" x14ac:dyDescent="0.35"/>
    <row r="27" spans="1:4" ht="15" thickBot="1" x14ac:dyDescent="0.35">
      <c r="A27" t="s">
        <v>76</v>
      </c>
      <c r="D27" s="89">
        <v>2600</v>
      </c>
    </row>
    <row r="28" spans="1:4" ht="15" thickBot="1" x14ac:dyDescent="0.35">
      <c r="D28" s="78"/>
    </row>
    <row r="29" spans="1:4" ht="15" thickBot="1" x14ac:dyDescent="0.35">
      <c r="A29" t="s">
        <v>56</v>
      </c>
      <c r="D29" s="103" t="s">
        <v>43</v>
      </c>
    </row>
    <row r="30" spans="1:4" x14ac:dyDescent="0.3">
      <c r="D30" s="78"/>
    </row>
    <row r="31" spans="1:4" x14ac:dyDescent="0.3">
      <c r="B31" s="81" t="s">
        <v>54</v>
      </c>
      <c r="C31" s="91">
        <v>2017</v>
      </c>
      <c r="D31" s="92"/>
    </row>
    <row r="32" spans="1:4" x14ac:dyDescent="0.3">
      <c r="B32" s="4" t="s">
        <v>55</v>
      </c>
      <c r="C32" s="4" t="s">
        <v>77</v>
      </c>
      <c r="D32" s="97" t="s">
        <v>57</v>
      </c>
    </row>
    <row r="33" spans="1:4" x14ac:dyDescent="0.3">
      <c r="B33" s="85" t="s">
        <v>62</v>
      </c>
      <c r="C33" s="104"/>
      <c r="D33" s="93">
        <v>0</v>
      </c>
    </row>
    <row r="34" spans="1:4" x14ac:dyDescent="0.3">
      <c r="B34" s="85" t="s">
        <v>63</v>
      </c>
      <c r="C34" s="104"/>
      <c r="D34" s="93">
        <v>0</v>
      </c>
    </row>
    <row r="35" spans="1:4" x14ac:dyDescent="0.3">
      <c r="B35" s="85" t="s">
        <v>64</v>
      </c>
      <c r="C35" s="104"/>
      <c r="D35" s="93">
        <v>0</v>
      </c>
    </row>
    <row r="36" spans="1:4" x14ac:dyDescent="0.3">
      <c r="B36" s="85" t="s">
        <v>65</v>
      </c>
      <c r="C36" s="104"/>
      <c r="D36" s="93">
        <v>0</v>
      </c>
    </row>
    <row r="37" spans="1:4" x14ac:dyDescent="0.3">
      <c r="B37" s="85" t="s">
        <v>66</v>
      </c>
      <c r="C37" s="104"/>
      <c r="D37" s="93">
        <v>0</v>
      </c>
    </row>
    <row r="38" spans="1:4" x14ac:dyDescent="0.3">
      <c r="B38" s="85" t="s">
        <v>67</v>
      </c>
      <c r="C38" s="104"/>
      <c r="D38" s="93">
        <v>0</v>
      </c>
    </row>
    <row r="39" spans="1:4" x14ac:dyDescent="0.3">
      <c r="B39" s="85" t="s">
        <v>68</v>
      </c>
      <c r="C39" s="104"/>
      <c r="D39" s="93">
        <v>0</v>
      </c>
    </row>
    <row r="40" spans="1:4" x14ac:dyDescent="0.3">
      <c r="A40" s="82"/>
      <c r="B40" s="83" t="s">
        <v>38</v>
      </c>
      <c r="C40" s="83">
        <v>10.17</v>
      </c>
      <c r="D40" s="93">
        <f t="shared" ref="D40:D46" si="3">C40/$C$47</f>
        <v>1.3855585831062671</v>
      </c>
    </row>
    <row r="41" spans="1:4" x14ac:dyDescent="0.3">
      <c r="A41" s="82"/>
      <c r="B41" s="83" t="s">
        <v>39</v>
      </c>
      <c r="C41" s="83">
        <v>10.17</v>
      </c>
      <c r="D41" s="93">
        <f t="shared" si="3"/>
        <v>1.3855585831062671</v>
      </c>
    </row>
    <row r="42" spans="1:4" x14ac:dyDescent="0.3">
      <c r="A42" s="82"/>
      <c r="B42" s="83" t="s">
        <v>40</v>
      </c>
      <c r="C42" s="83">
        <v>8.43</v>
      </c>
      <c r="D42" s="93">
        <f t="shared" si="3"/>
        <v>1.1485013623978202</v>
      </c>
    </row>
    <row r="43" spans="1:4" x14ac:dyDescent="0.3">
      <c r="A43" s="82"/>
      <c r="B43" s="83" t="s">
        <v>41</v>
      </c>
      <c r="C43" s="83">
        <v>7.12</v>
      </c>
      <c r="D43" s="93">
        <f t="shared" si="3"/>
        <v>0.97002724795640338</v>
      </c>
    </row>
    <row r="44" spans="1:4" x14ac:dyDescent="0.3">
      <c r="A44" s="82"/>
      <c r="B44" s="83" t="s">
        <v>42</v>
      </c>
      <c r="C44" s="83">
        <v>7.52</v>
      </c>
      <c r="D44" s="93">
        <f t="shared" si="3"/>
        <v>1.0245231607629428</v>
      </c>
    </row>
    <row r="45" spans="1:4" x14ac:dyDescent="0.3">
      <c r="A45" s="85"/>
      <c r="B45" s="83" t="s">
        <v>43</v>
      </c>
      <c r="C45" s="83">
        <v>5.1100000000000003</v>
      </c>
      <c r="D45" s="93">
        <f t="shared" si="3"/>
        <v>0.69618528610354236</v>
      </c>
    </row>
    <row r="46" spans="1:4" x14ac:dyDescent="0.3">
      <c r="A46" s="85"/>
      <c r="B46" s="84" t="s">
        <v>44</v>
      </c>
      <c r="C46" s="84">
        <v>2.86</v>
      </c>
      <c r="D46" s="94">
        <f t="shared" si="3"/>
        <v>0.38964577656675753</v>
      </c>
    </row>
    <row r="47" spans="1:4" x14ac:dyDescent="0.3">
      <c r="A47" s="85"/>
      <c r="B47" s="83" t="s">
        <v>45</v>
      </c>
      <c r="C47" s="88">
        <f>AVERAGE(C40:C46)</f>
        <v>7.339999999999999</v>
      </c>
      <c r="D47" s="93"/>
    </row>
    <row r="48" spans="1:4" x14ac:dyDescent="0.3">
      <c r="A48" s="86"/>
      <c r="D48" s="95"/>
    </row>
    <row r="49" spans="1:4" x14ac:dyDescent="0.3">
      <c r="A49" t="s">
        <v>61</v>
      </c>
      <c r="D49" s="96">
        <f>VLOOKUP(D29,B33:D46,3,FALSE)</f>
        <v>0.69618528610354236</v>
      </c>
    </row>
    <row r="50" spans="1:4" x14ac:dyDescent="0.3">
      <c r="A50" t="s">
        <v>78</v>
      </c>
      <c r="D50" s="78">
        <f>D49*D27</f>
        <v>1810.0817438692102</v>
      </c>
    </row>
    <row r="51" spans="1:4" x14ac:dyDescent="0.3">
      <c r="D51" s="95"/>
    </row>
    <row r="52" spans="1:4" x14ac:dyDescent="0.3">
      <c r="A52" t="s">
        <v>79</v>
      </c>
      <c r="D52" s="95">
        <f>D50*12</f>
        <v>21720.980926430522</v>
      </c>
    </row>
    <row r="53" spans="1:4" x14ac:dyDescent="0.3">
      <c r="A53" t="s">
        <v>80</v>
      </c>
      <c r="D53" s="95">
        <v>50000</v>
      </c>
    </row>
    <row r="54" spans="1:4" x14ac:dyDescent="0.3">
      <c r="A54" t="s">
        <v>81</v>
      </c>
      <c r="D54" s="95">
        <f>IF(D52&lt;=D53,D52,D53)</f>
        <v>21720.980926430522</v>
      </c>
    </row>
    <row r="56" spans="1:4" x14ac:dyDescent="0.3">
      <c r="A56" t="s">
        <v>82</v>
      </c>
      <c r="D56" s="87">
        <f>IF(D27&lt;=C7,D7,IF(D27&lt;=C8,D8,IF(D27&lt;=C9,D9,IF(D27&lt;=C10,D10,IF(D27&lt;=C11,D11,IF(D27&lt;=C12,D12,IF(D27&lt;=C13,D13)))))))</f>
        <v>800</v>
      </c>
    </row>
    <row r="57" spans="1:4" x14ac:dyDescent="0.3">
      <c r="A57" t="s">
        <v>83</v>
      </c>
      <c r="D57" s="1">
        <f>ROUND(D54*D23,0)</f>
        <v>5517</v>
      </c>
    </row>
    <row r="58" spans="1:4" ht="15" thickBot="1" x14ac:dyDescent="0.35">
      <c r="A58" s="62" t="s">
        <v>30</v>
      </c>
      <c r="D58" s="9">
        <f>D57+D56</f>
        <v>6317</v>
      </c>
    </row>
    <row r="59" spans="1:4" ht="15" thickTop="1" x14ac:dyDescent="0.3">
      <c r="D59" s="8"/>
    </row>
    <row r="60" spans="1:4" x14ac:dyDescent="0.3">
      <c r="A60" t="s">
        <v>37</v>
      </c>
      <c r="D60" s="80">
        <f>IF(D27&lt;&gt;0,ROUND(D58/(D27*12),3),0)</f>
        <v>0.20200000000000001</v>
      </c>
    </row>
    <row r="61" spans="1:4" x14ac:dyDescent="0.3">
      <c r="A61" s="10"/>
    </row>
    <row r="62" spans="1:4" x14ac:dyDescent="0.3">
      <c r="A62" s="10"/>
    </row>
    <row r="63" spans="1:4" x14ac:dyDescent="0.3">
      <c r="A63" s="7"/>
      <c r="B63" s="7"/>
      <c r="C63" s="7"/>
      <c r="D63" s="7"/>
    </row>
  </sheetData>
  <dataValidations count="1">
    <dataValidation type="list" allowBlank="1" showInputMessage="1" showErrorMessage="1" sqref="D29">
      <formula1>$B$33:$B$46</formula1>
    </dataValidation>
  </dataValidation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48"/>
  <sheetViews>
    <sheetView defaultGridColor="0" colorId="22" zoomScale="87" workbookViewId="0"/>
  </sheetViews>
  <sheetFormatPr defaultColWidth="12" defaultRowHeight="15" x14ac:dyDescent="0.25"/>
  <cols>
    <col min="1" max="1" width="18.6640625" style="11" customWidth="1"/>
    <col min="2" max="2" width="23" style="11" customWidth="1"/>
    <col min="3" max="5" width="12" style="11"/>
    <col min="6" max="6" width="8.6640625" style="11" customWidth="1"/>
    <col min="7" max="8" width="15.6640625" style="11" customWidth="1"/>
    <col min="9" max="16384" width="12" style="11"/>
  </cols>
  <sheetData>
    <row r="1" spans="1:8" ht="83.4" customHeight="1" x14ac:dyDescent="0.25">
      <c r="A1" s="54"/>
      <c r="B1" s="53"/>
      <c r="C1" s="51"/>
      <c r="D1" s="52"/>
      <c r="E1" s="51"/>
      <c r="F1" s="55"/>
      <c r="G1" s="50"/>
      <c r="H1" s="61" t="s">
        <v>20</v>
      </c>
    </row>
    <row r="2" spans="1:8" ht="19.95" customHeight="1" x14ac:dyDescent="0.3">
      <c r="A2" s="79"/>
      <c r="B2" s="16"/>
      <c r="C2" s="16"/>
      <c r="D2" s="49"/>
      <c r="E2" s="15"/>
      <c r="F2" s="56"/>
      <c r="G2" s="63" t="s">
        <v>71</v>
      </c>
      <c r="H2" s="15"/>
    </row>
    <row r="3" spans="1:8" x14ac:dyDescent="0.25">
      <c r="A3" s="48"/>
      <c r="B3" s="48"/>
      <c r="C3" s="48"/>
      <c r="D3" s="48"/>
      <c r="E3" s="47"/>
      <c r="F3" s="56"/>
      <c r="G3" s="64" t="s">
        <v>72</v>
      </c>
      <c r="H3" s="15"/>
    </row>
    <row r="4" spans="1:8" ht="15.6" x14ac:dyDescent="0.3">
      <c r="A4" s="58" t="s">
        <v>35</v>
      </c>
      <c r="B4" s="48"/>
      <c r="C4" s="48"/>
      <c r="D4" s="48"/>
      <c r="E4" s="47"/>
      <c r="F4" s="56"/>
      <c r="G4" s="64" t="s">
        <v>73</v>
      </c>
      <c r="H4" s="15"/>
    </row>
    <row r="5" spans="1:8" x14ac:dyDescent="0.25">
      <c r="B5" s="47"/>
      <c r="C5" s="47"/>
      <c r="D5" s="47"/>
      <c r="E5" s="47"/>
      <c r="F5" s="15"/>
      <c r="G5" s="15"/>
      <c r="H5" s="15"/>
    </row>
    <row r="6" spans="1:8" ht="15.6" x14ac:dyDescent="0.3">
      <c r="A6" s="57" t="s">
        <v>23</v>
      </c>
      <c r="B6" s="107" t="s">
        <v>25</v>
      </c>
      <c r="C6" s="108"/>
      <c r="D6" s="109"/>
      <c r="E6" s="47"/>
      <c r="F6" s="15"/>
      <c r="G6" s="45" t="s">
        <v>31</v>
      </c>
      <c r="H6" s="76" t="s">
        <v>32</v>
      </c>
    </row>
    <row r="7" spans="1:8" ht="15.6" x14ac:dyDescent="0.3">
      <c r="A7" s="57" t="s">
        <v>33</v>
      </c>
      <c r="B7" s="107" t="s">
        <v>29</v>
      </c>
      <c r="C7" s="108"/>
      <c r="D7" s="109"/>
      <c r="E7" s="47"/>
      <c r="F7" s="15"/>
      <c r="G7" s="45" t="s">
        <v>19</v>
      </c>
      <c r="H7" s="105">
        <f ca="1">TODAY()</f>
        <v>43242</v>
      </c>
    </row>
    <row r="8" spans="1:8" ht="15.6" x14ac:dyDescent="0.3">
      <c r="A8" s="57" t="s">
        <v>24</v>
      </c>
      <c r="B8" s="101" t="s">
        <v>26</v>
      </c>
      <c r="C8" s="101" t="s">
        <v>27</v>
      </c>
      <c r="D8" s="102" t="s">
        <v>28</v>
      </c>
      <c r="E8" s="47"/>
      <c r="F8" s="15"/>
      <c r="G8" s="45" t="s">
        <v>18</v>
      </c>
      <c r="H8" s="65" t="s">
        <v>34</v>
      </c>
    </row>
    <row r="9" spans="1:8" x14ac:dyDescent="0.25">
      <c r="A9" s="57"/>
      <c r="B9" s="110"/>
      <c r="C9" s="110"/>
      <c r="D9" s="110"/>
      <c r="E9" s="47"/>
      <c r="F9" s="15"/>
      <c r="G9" s="45"/>
      <c r="H9" s="65"/>
    </row>
    <row r="10" spans="1:8" x14ac:dyDescent="0.25">
      <c r="A10" s="47"/>
      <c r="B10" s="47"/>
      <c r="C10" s="47"/>
      <c r="D10" s="47"/>
      <c r="E10" s="47"/>
      <c r="F10" s="46"/>
      <c r="G10" s="66"/>
      <c r="H10" s="66"/>
    </row>
    <row r="11" spans="1:8" x14ac:dyDescent="0.25">
      <c r="A11" s="47"/>
      <c r="B11" s="47"/>
      <c r="C11" s="47"/>
      <c r="D11" s="47"/>
      <c r="E11" s="47"/>
      <c r="F11" s="15"/>
      <c r="G11" s="59"/>
      <c r="H11" s="67"/>
    </row>
    <row r="12" spans="1:8" x14ac:dyDescent="0.25">
      <c r="A12" s="15"/>
      <c r="B12" s="15"/>
      <c r="C12" s="15"/>
      <c r="D12" s="15"/>
      <c r="E12" s="15"/>
      <c r="F12" s="15"/>
      <c r="G12" s="47"/>
      <c r="H12" s="67"/>
    </row>
    <row r="13" spans="1:8" x14ac:dyDescent="0.25">
      <c r="A13" s="15"/>
      <c r="B13" s="15"/>
      <c r="C13" s="15"/>
      <c r="D13" s="15"/>
      <c r="E13" s="15"/>
      <c r="F13" s="15"/>
      <c r="G13" s="15"/>
      <c r="H13" s="15"/>
    </row>
    <row r="14" spans="1:8" x14ac:dyDescent="0.25">
      <c r="A14" s="15"/>
      <c r="B14" s="15"/>
      <c r="C14" s="15"/>
      <c r="D14" s="15"/>
      <c r="E14" s="15"/>
      <c r="F14" s="15"/>
      <c r="G14" s="15"/>
      <c r="H14" s="15"/>
    </row>
    <row r="15" spans="1:8" ht="15.6" x14ac:dyDescent="0.25">
      <c r="A15" s="41" t="s">
        <v>17</v>
      </c>
      <c r="B15" s="44" t="s">
        <v>16</v>
      </c>
      <c r="C15" s="43"/>
      <c r="D15" s="43"/>
      <c r="E15" s="43"/>
      <c r="F15" s="42"/>
      <c r="G15" s="68" t="s">
        <v>15</v>
      </c>
      <c r="H15" s="68" t="s">
        <v>11</v>
      </c>
    </row>
    <row r="16" spans="1:8" x14ac:dyDescent="0.25">
      <c r="A16" s="40"/>
      <c r="B16" s="39"/>
      <c r="C16" s="16"/>
      <c r="D16" s="16"/>
      <c r="E16" s="16"/>
      <c r="F16" s="38"/>
      <c r="G16" s="69"/>
      <c r="H16" s="70" t="str">
        <f>IF(A16&lt;&gt;0,+G16*A16,"")</f>
        <v/>
      </c>
    </row>
    <row r="17" spans="1:8" x14ac:dyDescent="0.25">
      <c r="A17" s="74">
        <v>1</v>
      </c>
      <c r="B17" s="65" t="s">
        <v>84</v>
      </c>
      <c r="C17" s="64"/>
      <c r="D17" s="64"/>
      <c r="E17" s="16"/>
      <c r="F17" s="38"/>
      <c r="G17" s="69">
        <f>Calculations!D56</f>
        <v>800</v>
      </c>
      <c r="H17" s="70">
        <f>IF(A17&lt;&gt;0,+G17*A17,"")</f>
        <v>800</v>
      </c>
    </row>
    <row r="18" spans="1:8" x14ac:dyDescent="0.25">
      <c r="A18" s="74">
        <v>1</v>
      </c>
      <c r="B18" s="65" t="s">
        <v>85</v>
      </c>
      <c r="C18" s="64"/>
      <c r="D18" s="64"/>
      <c r="E18" s="16"/>
      <c r="F18" s="38"/>
      <c r="G18" s="69">
        <f>Calculations!D57</f>
        <v>5517</v>
      </c>
      <c r="H18" s="70">
        <f>IF(A18&lt;&gt;0,+G18*A18,"")</f>
        <v>5517</v>
      </c>
    </row>
    <row r="19" spans="1:8" x14ac:dyDescent="0.25">
      <c r="A19" s="75"/>
      <c r="B19" s="65"/>
      <c r="C19" s="64"/>
      <c r="D19" s="64"/>
      <c r="E19" s="16"/>
      <c r="F19" s="38"/>
      <c r="G19" s="69"/>
      <c r="H19" s="70" t="str">
        <f>IF(A19&lt;&gt;0,+G19*A19,"")</f>
        <v/>
      </c>
    </row>
    <row r="20" spans="1:8" x14ac:dyDescent="0.25">
      <c r="A20" s="40"/>
      <c r="B20" s="39"/>
      <c r="C20" s="16"/>
      <c r="D20" s="16"/>
      <c r="E20" s="16"/>
      <c r="F20" s="38"/>
      <c r="G20" s="69"/>
      <c r="H20" s="70"/>
    </row>
    <row r="21" spans="1:8" x14ac:dyDescent="0.25">
      <c r="A21" s="40"/>
      <c r="B21" s="39"/>
      <c r="C21" s="16"/>
      <c r="D21" s="16"/>
      <c r="E21" s="16"/>
      <c r="F21" s="38"/>
      <c r="G21" s="69"/>
      <c r="H21" s="70" t="str">
        <f>IF(A21&lt;&gt;0,+G21*A21,"")</f>
        <v/>
      </c>
    </row>
    <row r="22" spans="1:8" x14ac:dyDescent="0.25">
      <c r="A22" s="40"/>
      <c r="B22" s="39" t="s">
        <v>14</v>
      </c>
      <c r="C22" s="16"/>
      <c r="D22" s="16"/>
      <c r="E22" s="16"/>
      <c r="F22" s="38"/>
      <c r="G22" s="69"/>
      <c r="H22" s="70"/>
    </row>
    <row r="23" spans="1:8" x14ac:dyDescent="0.25">
      <c r="A23" s="40"/>
      <c r="B23" s="39"/>
      <c r="C23" s="16"/>
      <c r="D23" s="16"/>
      <c r="E23" s="16"/>
      <c r="F23" s="38"/>
      <c r="G23" s="69"/>
      <c r="H23" s="70"/>
    </row>
    <row r="24" spans="1:8" x14ac:dyDescent="0.25">
      <c r="A24" s="40"/>
      <c r="B24" s="39"/>
      <c r="C24" s="16"/>
      <c r="D24" s="16"/>
      <c r="E24" s="16"/>
      <c r="F24" s="38"/>
      <c r="G24" s="69"/>
      <c r="H24" s="70"/>
    </row>
    <row r="25" spans="1:8" x14ac:dyDescent="0.25">
      <c r="A25" s="40"/>
      <c r="B25" s="39"/>
      <c r="C25" s="16"/>
      <c r="D25" s="16"/>
      <c r="E25" s="16"/>
      <c r="F25" s="38"/>
      <c r="G25" s="69"/>
      <c r="H25" s="70"/>
    </row>
    <row r="26" spans="1:8" x14ac:dyDescent="0.25">
      <c r="A26" s="40"/>
      <c r="B26" s="39"/>
      <c r="C26" s="16"/>
      <c r="D26" s="16"/>
      <c r="E26" s="16"/>
      <c r="F26" s="38"/>
      <c r="G26" s="69"/>
      <c r="H26" s="70"/>
    </row>
    <row r="27" spans="1:8" x14ac:dyDescent="0.25">
      <c r="A27" s="40"/>
      <c r="B27" s="39"/>
      <c r="C27" s="16"/>
      <c r="D27" s="16"/>
      <c r="E27" s="16"/>
      <c r="F27" s="38"/>
      <c r="G27" s="69"/>
      <c r="H27" s="70"/>
    </row>
    <row r="28" spans="1:8" x14ac:dyDescent="0.25">
      <c r="A28" s="40"/>
      <c r="B28" s="39"/>
      <c r="C28" s="16"/>
      <c r="D28" s="16"/>
      <c r="E28" s="16"/>
      <c r="F28" s="38"/>
      <c r="G28" s="69"/>
      <c r="H28" s="70" t="str">
        <f>IF(A28&lt;&gt;0,+G28*A28,"")</f>
        <v/>
      </c>
    </row>
    <row r="29" spans="1:8" x14ac:dyDescent="0.25">
      <c r="A29" s="40"/>
      <c r="B29" s="39"/>
      <c r="C29" s="16"/>
      <c r="D29" s="16"/>
      <c r="E29" s="16"/>
      <c r="F29" s="38"/>
      <c r="G29" s="69"/>
      <c r="H29" s="70" t="str">
        <f>IF(A29&lt;&gt;0,+G29*A29,"")</f>
        <v/>
      </c>
    </row>
    <row r="30" spans="1:8" x14ac:dyDescent="0.25">
      <c r="A30" s="40"/>
      <c r="B30" s="39"/>
      <c r="C30" s="16"/>
      <c r="D30" s="16"/>
      <c r="E30" s="16"/>
      <c r="F30" s="38"/>
      <c r="G30" s="69"/>
      <c r="H30" s="70" t="str">
        <f>IF(A30&lt;&gt;0,+G30*A30,"")</f>
        <v/>
      </c>
    </row>
    <row r="31" spans="1:8" x14ac:dyDescent="0.25">
      <c r="A31" s="40"/>
      <c r="B31" s="39"/>
      <c r="C31" s="16"/>
      <c r="D31" s="16"/>
      <c r="E31" s="16"/>
      <c r="F31" s="38"/>
      <c r="G31" s="69"/>
      <c r="H31" s="70" t="str">
        <f>IF(A31&lt;&gt;0,+G31*A31,"")</f>
        <v/>
      </c>
    </row>
    <row r="32" spans="1:8" x14ac:dyDescent="0.25">
      <c r="A32" s="40"/>
      <c r="B32" s="39"/>
      <c r="C32" s="16"/>
      <c r="D32" s="16"/>
      <c r="E32" s="16"/>
      <c r="F32" s="38"/>
      <c r="G32" s="69"/>
      <c r="H32" s="70" t="str">
        <f>IF(A32&lt;&gt;0,+G32*A32,"")</f>
        <v/>
      </c>
    </row>
    <row r="33" spans="1:8" x14ac:dyDescent="0.25">
      <c r="A33" s="37"/>
      <c r="B33" s="36"/>
      <c r="C33" s="35"/>
      <c r="D33" s="34"/>
      <c r="E33" s="34"/>
      <c r="F33" s="33"/>
      <c r="G33" s="71"/>
      <c r="H33" s="32"/>
    </row>
    <row r="34" spans="1:8" x14ac:dyDescent="0.25">
      <c r="A34" s="28"/>
      <c r="B34" s="15"/>
      <c r="C34" s="31"/>
      <c r="D34" s="15"/>
      <c r="E34" s="15"/>
      <c r="F34" s="15"/>
      <c r="G34" s="30" t="s">
        <v>22</v>
      </c>
      <c r="H34" s="29">
        <f>SUM(H16:H33)</f>
        <v>6317</v>
      </c>
    </row>
    <row r="35" spans="1:8" x14ac:dyDescent="0.25">
      <c r="A35" s="28"/>
      <c r="B35" s="15"/>
      <c r="C35" s="15"/>
      <c r="D35" s="15"/>
      <c r="E35" s="15"/>
      <c r="F35" s="15"/>
      <c r="G35" s="27"/>
      <c r="H35" s="26" t="s">
        <v>7</v>
      </c>
    </row>
    <row r="36" spans="1:8" x14ac:dyDescent="0.25">
      <c r="A36" s="25"/>
      <c r="B36" s="24"/>
      <c r="C36" s="24"/>
      <c r="D36" s="24"/>
      <c r="E36" s="24"/>
      <c r="F36" s="23"/>
      <c r="G36" s="22"/>
      <c r="H36" s="26"/>
    </row>
    <row r="37" spans="1:8" ht="15.6" x14ac:dyDescent="0.3">
      <c r="A37" s="17"/>
      <c r="B37" s="15"/>
      <c r="C37" s="15"/>
      <c r="D37" s="15"/>
      <c r="E37" s="15"/>
      <c r="F37" s="15"/>
      <c r="G37" s="15" t="s">
        <v>21</v>
      </c>
      <c r="H37" s="60">
        <f>SUM(H34:H36)</f>
        <v>6317</v>
      </c>
    </row>
    <row r="38" spans="1:8" ht="15.6" x14ac:dyDescent="0.3">
      <c r="A38" s="17"/>
      <c r="B38" s="15"/>
      <c r="C38" s="15"/>
      <c r="D38" s="21" t="s">
        <v>13</v>
      </c>
      <c r="F38" s="15"/>
      <c r="G38" s="15"/>
      <c r="H38" s="20" t="s">
        <v>12</v>
      </c>
    </row>
    <row r="39" spans="1:8" ht="15.6" x14ac:dyDescent="0.3">
      <c r="A39" s="17"/>
      <c r="B39" s="16"/>
      <c r="C39" s="15"/>
      <c r="D39" s="77" t="s">
        <v>71</v>
      </c>
      <c r="F39" s="15"/>
      <c r="G39" s="15"/>
      <c r="H39" s="19" t="s">
        <v>11</v>
      </c>
    </row>
    <row r="40" spans="1:8" ht="15.6" x14ac:dyDescent="0.3">
      <c r="A40" s="17"/>
      <c r="B40" s="16"/>
      <c r="C40" s="15"/>
      <c r="D40" s="77" t="s">
        <v>72</v>
      </c>
      <c r="E40" s="16"/>
      <c r="F40" s="15"/>
      <c r="G40" s="15"/>
      <c r="H40" s="15"/>
    </row>
    <row r="41" spans="1:8" ht="15.6" x14ac:dyDescent="0.3">
      <c r="A41" s="17"/>
      <c r="B41" s="18"/>
      <c r="C41" s="15"/>
      <c r="D41" s="77" t="s">
        <v>73</v>
      </c>
      <c r="E41" s="16"/>
      <c r="F41" s="15"/>
      <c r="G41" s="15"/>
      <c r="H41" s="15"/>
    </row>
    <row r="42" spans="1:8" ht="15.6" x14ac:dyDescent="0.3">
      <c r="A42" s="17"/>
      <c r="B42" s="15"/>
      <c r="C42" s="15"/>
      <c r="D42" s="77"/>
      <c r="E42" s="16"/>
      <c r="F42" s="15"/>
      <c r="G42" s="15"/>
      <c r="H42" s="15"/>
    </row>
    <row r="43" spans="1:8" x14ac:dyDescent="0.25">
      <c r="B43" s="13"/>
      <c r="C43" s="13"/>
      <c r="D43" s="13"/>
      <c r="E43" s="13"/>
      <c r="F43" s="13"/>
      <c r="G43" s="72"/>
      <c r="H43" s="72"/>
    </row>
    <row r="44" spans="1:8" ht="15.6" x14ac:dyDescent="0.3">
      <c r="D44" s="14" t="s">
        <v>10</v>
      </c>
      <c r="G44" s="73"/>
      <c r="H44" s="73"/>
    </row>
    <row r="45" spans="1:8" x14ac:dyDescent="0.25">
      <c r="A45" s="12"/>
      <c r="G45" s="73"/>
      <c r="H45" s="73"/>
    </row>
    <row r="46" spans="1:8" x14ac:dyDescent="0.25">
      <c r="A46" s="12"/>
      <c r="G46" s="73"/>
      <c r="H46" s="73"/>
    </row>
    <row r="47" spans="1:8" x14ac:dyDescent="0.25">
      <c r="G47" s="73"/>
      <c r="H47" s="73"/>
    </row>
    <row r="48" spans="1:8" x14ac:dyDescent="0.25">
      <c r="G48" s="73"/>
      <c r="H48" s="73"/>
    </row>
  </sheetData>
  <mergeCells count="3">
    <mergeCell ref="B6:D6"/>
    <mergeCell ref="B7:D7"/>
    <mergeCell ref="B9:D9"/>
  </mergeCells>
  <pageMargins left="0.5" right="0.5" top="0.5" bottom="0.5" header="0.5" footer="0.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Calculations</vt:lpstr>
      <vt:lpstr>Your Invoice</vt:lpstr>
      <vt:lpstr>'Your Invoice'!Print_Area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Arkon</dc:creator>
  <cp:lastModifiedBy>Arkon</cp:lastModifiedBy>
  <cp:lastPrinted>2018-05-22T16:09:56Z</cp:lastPrinted>
  <dcterms:created xsi:type="dcterms:W3CDTF">2016-09-12T20:34:58Z</dcterms:created>
  <dcterms:modified xsi:type="dcterms:W3CDTF">2018-05-22T16:33:42Z</dcterms:modified>
</cp:coreProperties>
</file>